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Development </author>
  </authors>
  <commentList>
    <comment ref="B36" authorId="0">
      <text>
        <r>
          <rPr>
            <b/>
            <sz val="8"/>
            <rFont val="Tahoma"/>
            <family val="0"/>
          </rPr>
          <t>http://www.lowes.com/lkn?action=productList&amp;function=clear&amp;catalogId=ALUMINUM_PATIO</t>
        </r>
        <r>
          <rPr>
            <sz val="8"/>
            <rFont val="Tahoma"/>
            <family val="0"/>
          </rPr>
          <t xml:space="preserve">
</t>
        </r>
      </text>
    </comment>
    <comment ref="B56" authorId="0">
      <text>
        <r>
          <rPr>
            <b/>
            <sz val="8"/>
            <rFont val="Tahoma"/>
            <family val="0"/>
          </rPr>
          <t>Home Depot</t>
        </r>
        <r>
          <rPr>
            <sz val="8"/>
            <rFont val="Tahoma"/>
            <family val="0"/>
          </rPr>
          <t xml:space="preserve">
</t>
        </r>
      </text>
    </comment>
    <comment ref="B57" authorId="0">
      <text>
        <r>
          <rPr>
            <b/>
            <sz val="8"/>
            <rFont val="Tahoma"/>
            <family val="0"/>
          </rPr>
          <t>Home Depot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http://www.lowes.com/lkn?action=productList&amp;catalogId=DIMENSIONAL_LUMBER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http://www.lowes.com/lkn?action=productList&amp;catalogId=DIMENSIONAL_LUMBER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$33/100 sq ft
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 xml:space="preserve">1 roll covers 500 sq ft
</t>
        </r>
      </text>
    </comment>
    <comment ref="B23" authorId="0">
      <text>
        <r>
          <rPr>
            <b/>
            <sz val="8"/>
            <rFont val="Tahoma"/>
            <family val="0"/>
          </rPr>
          <t>Tar Paper</t>
        </r>
      </text>
    </comment>
    <comment ref="B22" authorId="0">
      <text>
        <r>
          <rPr>
            <b/>
            <sz val="8"/>
            <rFont val="Tahoma"/>
            <family val="0"/>
          </rPr>
          <t>Framing</t>
        </r>
      </text>
    </comment>
    <comment ref="B24" authorId="0">
      <text>
        <r>
          <rPr>
            <b/>
            <sz val="8"/>
            <rFont val="Tahoma"/>
            <family val="0"/>
          </rPr>
          <t>Shingles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<sst xmlns="http://schemas.openxmlformats.org/spreadsheetml/2006/main" count="131" uniqueCount="96">
  <si>
    <t>Date</t>
  </si>
  <si>
    <t>Materials</t>
  </si>
  <si>
    <t>Labor</t>
  </si>
  <si>
    <t>Summary:</t>
  </si>
  <si>
    <t>Total</t>
  </si>
  <si>
    <t>Foundation</t>
  </si>
  <si>
    <t>Framing</t>
  </si>
  <si>
    <t>Exterior</t>
  </si>
  <si>
    <t>Insulation</t>
  </si>
  <si>
    <t>Rate</t>
  </si>
  <si>
    <t>Hours</t>
  </si>
  <si>
    <t>Chimney</t>
  </si>
  <si>
    <t>Excavation</t>
  </si>
  <si>
    <t>Rough plumbing</t>
  </si>
  <si>
    <t>Septic tank</t>
  </si>
  <si>
    <t>Main utilities</t>
  </si>
  <si>
    <t>Windows</t>
  </si>
  <si>
    <t>Doors</t>
  </si>
  <si>
    <t>Finish plumbing</t>
  </si>
  <si>
    <t>Electrical wiring</t>
  </si>
  <si>
    <t>Painting</t>
  </si>
  <si>
    <t>Finish carpentry</t>
  </si>
  <si>
    <t>Finish electrical</t>
  </si>
  <si>
    <t>Roofing + drainage</t>
  </si>
  <si>
    <t>Type</t>
  </si>
  <si>
    <t>Quantity</t>
  </si>
  <si>
    <t>Cost per</t>
  </si>
  <si>
    <t>Nails</t>
  </si>
  <si>
    <t>4x8x3/4 plywood</t>
  </si>
  <si>
    <t>Shingles</t>
  </si>
  <si>
    <t>Tar paper</t>
  </si>
  <si>
    <t>6' sliding glass door</t>
  </si>
  <si>
    <t>2.5x6.5 interior</t>
  </si>
  <si>
    <t>3x6.5 exterior</t>
  </si>
  <si>
    <t>Tape</t>
  </si>
  <si>
    <t>Flooring</t>
  </si>
  <si>
    <t>Tile</t>
  </si>
  <si>
    <t>Hard pine</t>
  </si>
  <si>
    <t>Grout</t>
  </si>
  <si>
    <t>Glue</t>
  </si>
  <si>
    <t>2x6 ext studs</t>
  </si>
  <si>
    <t>2x4 int studs</t>
  </si>
  <si>
    <t>6" fiber glass</t>
  </si>
  <si>
    <t>Bathtub / shower</t>
  </si>
  <si>
    <t>Toilet</t>
  </si>
  <si>
    <t>Bath sink</t>
  </si>
  <si>
    <t>Kitchen sink</t>
  </si>
  <si>
    <t>1x8 pine</t>
  </si>
  <si>
    <t>Rough cut pine</t>
  </si>
  <si>
    <t>6" PVC drain pipes</t>
  </si>
  <si>
    <t>2" PVC drain pipes</t>
  </si>
  <si>
    <t>1" copper pipe</t>
  </si>
  <si>
    <t>PVC couplings</t>
  </si>
  <si>
    <t>copper couplings</t>
  </si>
  <si>
    <t>Fuse box</t>
  </si>
  <si>
    <t>Junction boxes</t>
  </si>
  <si>
    <t>#12 wire</t>
  </si>
  <si>
    <t>Interior Walls</t>
  </si>
  <si>
    <t>Interior walls</t>
  </si>
  <si>
    <t>1x1 pine</t>
  </si>
  <si>
    <t>1x3 pine</t>
  </si>
  <si>
    <t>4x8x1/2 plywood</t>
  </si>
  <si>
    <t>Washer / Dryer</t>
  </si>
  <si>
    <t>Switches</t>
  </si>
  <si>
    <t>Exterior stain</t>
  </si>
  <si>
    <t>Internal latex</t>
  </si>
  <si>
    <t>Track lighting</t>
  </si>
  <si>
    <t>Internal light fixtures</t>
  </si>
  <si>
    <t>Joint compound</t>
  </si>
  <si>
    <t>Sub total</t>
  </si>
  <si>
    <t>Miscellaneous = 10%</t>
  </si>
  <si>
    <t>Material estimates from Home Depot  http://www.homedepot.com</t>
  </si>
  <si>
    <t>Drain pipes / gutters</t>
  </si>
  <si>
    <t>Plastic</t>
  </si>
  <si>
    <t>Build-It-Yourself Construction Cost Estimate</t>
  </si>
  <si>
    <t>1/2" sheet rock</t>
  </si>
  <si>
    <t>Refrigerator</t>
  </si>
  <si>
    <t>2x10 flooring</t>
  </si>
  <si>
    <t>2x10 roofing</t>
  </si>
  <si>
    <t>Estimated</t>
  </si>
  <si>
    <t>Stage 1 Cost</t>
  </si>
  <si>
    <t>Stage 2 Cost</t>
  </si>
  <si>
    <t>Stage 3 Cost</t>
  </si>
  <si>
    <t>Actual</t>
  </si>
  <si>
    <t>Total Actual</t>
  </si>
  <si>
    <t>Cost</t>
  </si>
  <si>
    <t>Width</t>
  </si>
  <si>
    <t>Length</t>
  </si>
  <si>
    <t>Square Feet</t>
  </si>
  <si>
    <t>$/Sq Ft</t>
  </si>
  <si>
    <t>Est Cost</t>
  </si>
  <si>
    <t>Rough</t>
  </si>
  <si>
    <t>2x4 thermo pain</t>
  </si>
  <si>
    <t>Brushes / rollers</t>
  </si>
  <si>
    <t>External light fixtures</t>
  </si>
  <si>
    <t>6" metal + flash + cap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</si>
</sst>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6" fontId="1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2" borderId="1" xfId="17" applyNumberFormat="1" applyFill="1" applyBorder="1" applyAlignment="1">
      <alignment/>
    </xf>
    <xf numFmtId="44" fontId="0" fillId="0" borderId="1" xfId="17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44" fontId="0" fillId="0" borderId="1" xfId="17" applyNumberFormat="1" applyFill="1" applyBorder="1" applyAlignment="1">
      <alignment/>
    </xf>
    <xf numFmtId="2" fontId="0" fillId="0" borderId="1" xfId="0" applyNumberFormat="1" applyBorder="1" applyAlignment="1">
      <alignment/>
    </xf>
    <xf numFmtId="44" fontId="0" fillId="0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4" fontId="1" fillId="4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44" fontId="0" fillId="5" borderId="1" xfId="17" applyNumberFormat="1" applyFill="1" applyBorder="1" applyAlignment="1">
      <alignment/>
    </xf>
    <xf numFmtId="165" fontId="1" fillId="4" borderId="1" xfId="17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165" fontId="0" fillId="2" borderId="1" xfId="17" applyNumberFormat="1" applyFont="1" applyFill="1" applyBorder="1" applyAlignment="1">
      <alignment/>
    </xf>
    <xf numFmtId="44" fontId="0" fillId="5" borderId="1" xfId="0" applyNumberForma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165" fontId="0" fillId="4" borderId="1" xfId="17" applyNumberFormat="1" applyFill="1" applyBorder="1" applyAlignment="1">
      <alignment/>
    </xf>
    <xf numFmtId="0" fontId="1" fillId="2" borderId="3" xfId="0" applyFont="1" applyFill="1" applyBorder="1" applyAlignment="1">
      <alignment/>
    </xf>
    <xf numFmtId="165" fontId="0" fillId="0" borderId="1" xfId="17" applyNumberFormat="1" applyBorder="1" applyAlignment="1">
      <alignment/>
    </xf>
    <xf numFmtId="44" fontId="0" fillId="0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24.28125" style="0" customWidth="1"/>
    <col min="2" max="2" width="18.8515625" style="0" customWidth="1"/>
    <col min="4" max="4" width="11.28125" style="0" bestFit="1" customWidth="1"/>
    <col min="5" max="9" width="12.28125" style="0" customWidth="1"/>
    <col min="11" max="11" width="18.7109375" style="0" customWidth="1"/>
    <col min="14" max="14" width="10.28125" style="0" bestFit="1" customWidth="1"/>
  </cols>
  <sheetData>
    <row r="1" spans="1:12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7" t="s">
        <v>3</v>
      </c>
      <c r="B3" s="7"/>
      <c r="C3" s="1"/>
      <c r="D3" s="37" t="s">
        <v>5</v>
      </c>
      <c r="E3" s="17"/>
      <c r="F3" s="17"/>
      <c r="G3" s="17"/>
      <c r="H3" s="35" t="s">
        <v>91</v>
      </c>
      <c r="I3" s="10"/>
      <c r="J3" s="10"/>
      <c r="K3" s="10"/>
      <c r="L3" s="10"/>
    </row>
    <row r="4" spans="1:12" ht="12.75">
      <c r="A4" s="8" t="s">
        <v>1</v>
      </c>
      <c r="B4" s="30">
        <f>E81</f>
        <v>46173.659400000004</v>
      </c>
      <c r="C4" s="1"/>
      <c r="D4" s="32" t="s">
        <v>86</v>
      </c>
      <c r="E4" s="32" t="s">
        <v>87</v>
      </c>
      <c r="F4" s="32" t="s">
        <v>88</v>
      </c>
      <c r="G4" s="34" t="s">
        <v>89</v>
      </c>
      <c r="H4" s="36" t="s">
        <v>90</v>
      </c>
      <c r="I4" s="10"/>
      <c r="J4" s="10"/>
      <c r="K4" s="10"/>
      <c r="L4" s="10"/>
    </row>
    <row r="5" spans="1:12" ht="12.75">
      <c r="A5" s="8" t="s">
        <v>2</v>
      </c>
      <c r="B5" s="12">
        <f>N30</f>
        <v>69732</v>
      </c>
      <c r="D5" s="33">
        <v>24</v>
      </c>
      <c r="E5" s="33">
        <v>34</v>
      </c>
      <c r="F5" s="22">
        <f>D5*E5</f>
        <v>816</v>
      </c>
      <c r="G5" s="38">
        <v>150</v>
      </c>
      <c r="H5" s="38">
        <f>F5*G5</f>
        <v>122400</v>
      </c>
      <c r="I5" s="11"/>
      <c r="J5" s="11"/>
      <c r="K5" s="11"/>
      <c r="L5" s="11"/>
    </row>
    <row r="6" spans="1:12" ht="12.75">
      <c r="A6" s="9" t="s">
        <v>4</v>
      </c>
      <c r="B6" s="27">
        <f>B4+B5</f>
        <v>115905.6594</v>
      </c>
      <c r="E6" s="11"/>
      <c r="F6" s="11"/>
      <c r="G6" s="11"/>
      <c r="H6" s="11"/>
      <c r="I6" s="11"/>
      <c r="J6" s="11"/>
      <c r="K6" s="11"/>
      <c r="L6" s="11"/>
    </row>
    <row r="7" spans="1:12" ht="12.75">
      <c r="A7" s="17"/>
      <c r="B7" s="18"/>
      <c r="E7" s="11"/>
      <c r="F7" s="11"/>
      <c r="G7" s="11"/>
      <c r="H7" s="11"/>
      <c r="I7" s="11"/>
      <c r="J7" s="11"/>
      <c r="K7" s="11"/>
      <c r="L7" s="11"/>
    </row>
    <row r="8" spans="1:12" ht="12.75">
      <c r="A8" s="17" t="s">
        <v>71</v>
      </c>
      <c r="B8" s="18"/>
      <c r="F8" s="10"/>
      <c r="G8" s="10"/>
      <c r="H8" s="10"/>
      <c r="I8" s="10"/>
      <c r="J8" s="11"/>
      <c r="K8" s="11"/>
      <c r="L8" s="11"/>
    </row>
    <row r="9" spans="1:12" ht="12.75">
      <c r="A9" s="10" t="s">
        <v>0</v>
      </c>
      <c r="E9" s="5" t="s">
        <v>79</v>
      </c>
      <c r="F9" s="39" t="s">
        <v>83</v>
      </c>
      <c r="G9" s="11"/>
      <c r="H9" s="11"/>
      <c r="I9" s="11"/>
      <c r="J9" s="11"/>
      <c r="K9" s="11"/>
      <c r="L9" s="11"/>
    </row>
    <row r="10" spans="1:14" ht="12.75">
      <c r="A10" s="7" t="s">
        <v>1</v>
      </c>
      <c r="B10" s="7" t="s">
        <v>24</v>
      </c>
      <c r="C10" s="7" t="s">
        <v>25</v>
      </c>
      <c r="D10" s="7" t="s">
        <v>26</v>
      </c>
      <c r="E10" s="7" t="s">
        <v>85</v>
      </c>
      <c r="F10" s="7" t="s">
        <v>80</v>
      </c>
      <c r="G10" s="7" t="s">
        <v>81</v>
      </c>
      <c r="H10" s="7" t="s">
        <v>82</v>
      </c>
      <c r="I10" s="7" t="s">
        <v>84</v>
      </c>
      <c r="J10" s="11"/>
      <c r="K10" s="7" t="s">
        <v>2</v>
      </c>
      <c r="L10" s="7" t="s">
        <v>10</v>
      </c>
      <c r="M10" s="7" t="s">
        <v>9</v>
      </c>
      <c r="N10" s="7" t="s">
        <v>4</v>
      </c>
    </row>
    <row r="11" spans="1:14" ht="12.75">
      <c r="A11" s="3" t="s">
        <v>12</v>
      </c>
      <c r="B11" s="3"/>
      <c r="C11" s="3">
        <v>32</v>
      </c>
      <c r="D11" s="13">
        <v>200</v>
      </c>
      <c r="E11" s="19">
        <f>C11*D11</f>
        <v>6400</v>
      </c>
      <c r="F11" s="19"/>
      <c r="G11" s="19"/>
      <c r="H11" s="19"/>
      <c r="I11" s="19">
        <f aca="true" t="shared" si="0" ref="I11:I74">SUM(F11:H11)</f>
        <v>0</v>
      </c>
      <c r="J11" s="11"/>
      <c r="K11" s="3" t="s">
        <v>12</v>
      </c>
      <c r="L11" s="3">
        <f>3*8</f>
        <v>24</v>
      </c>
      <c r="M11" s="4">
        <v>200</v>
      </c>
      <c r="N11" s="40">
        <f>L11*M11</f>
        <v>4800</v>
      </c>
    </row>
    <row r="12" spans="1:14" ht="12.75">
      <c r="A12" s="3" t="s">
        <v>5</v>
      </c>
      <c r="B12" s="3"/>
      <c r="C12" s="3"/>
      <c r="D12" s="13"/>
      <c r="E12" s="19">
        <v>8200</v>
      </c>
      <c r="F12" s="19"/>
      <c r="G12" s="19"/>
      <c r="H12" s="19"/>
      <c r="I12" s="19">
        <f t="shared" si="0"/>
        <v>0</v>
      </c>
      <c r="J12" s="11"/>
      <c r="K12" s="3" t="s">
        <v>5</v>
      </c>
      <c r="L12" s="3"/>
      <c r="M12" s="4"/>
      <c r="N12" s="4">
        <v>8200</v>
      </c>
    </row>
    <row r="13" spans="1:14" ht="12.75">
      <c r="A13" s="3" t="s">
        <v>14</v>
      </c>
      <c r="B13" s="3"/>
      <c r="C13" s="3"/>
      <c r="D13" s="13"/>
      <c r="E13" s="19">
        <v>1200</v>
      </c>
      <c r="F13" s="19"/>
      <c r="G13" s="19"/>
      <c r="H13" s="19"/>
      <c r="I13" s="19">
        <f t="shared" si="0"/>
        <v>0</v>
      </c>
      <c r="J13" s="11"/>
      <c r="K13" s="3" t="s">
        <v>14</v>
      </c>
      <c r="L13" s="3"/>
      <c r="M13" s="4"/>
      <c r="N13" s="4">
        <v>1200</v>
      </c>
    </row>
    <row r="14" spans="1:14" ht="12.75">
      <c r="A14" s="3" t="s">
        <v>15</v>
      </c>
      <c r="B14" s="3"/>
      <c r="C14" s="3"/>
      <c r="D14" s="13"/>
      <c r="E14" s="19">
        <v>800</v>
      </c>
      <c r="F14" s="19"/>
      <c r="G14" s="19"/>
      <c r="H14" s="19"/>
      <c r="I14" s="19">
        <f t="shared" si="0"/>
        <v>0</v>
      </c>
      <c r="J14" s="11"/>
      <c r="K14" s="3" t="s">
        <v>15</v>
      </c>
      <c r="L14" s="3"/>
      <c r="M14" s="4"/>
      <c r="N14" s="4">
        <v>1000</v>
      </c>
    </row>
    <row r="15" spans="1:14" ht="12.75">
      <c r="A15" s="3" t="s">
        <v>6</v>
      </c>
      <c r="B15" s="14" t="s">
        <v>77</v>
      </c>
      <c r="C15" s="28">
        <f>24*32/(12/16)</f>
        <v>1024</v>
      </c>
      <c r="D15" s="13">
        <v>2.25</v>
      </c>
      <c r="E15" s="19">
        <f aca="true" t="shared" si="1" ref="E15:E34">C15*D15</f>
        <v>2304</v>
      </c>
      <c r="F15" s="41"/>
      <c r="G15" s="19"/>
      <c r="H15" s="19"/>
      <c r="I15" s="19">
        <f t="shared" si="0"/>
        <v>0</v>
      </c>
      <c r="J15" s="11"/>
      <c r="K15" s="3" t="s">
        <v>6</v>
      </c>
      <c r="L15" s="3">
        <v>80</v>
      </c>
      <c r="M15" s="4">
        <v>17</v>
      </c>
      <c r="N15" s="4">
        <f aca="true" t="shared" si="2" ref="N15:N29">L15*M15</f>
        <v>1360</v>
      </c>
    </row>
    <row r="16" spans="1:14" ht="12.75">
      <c r="A16" s="3"/>
      <c r="B16" s="14" t="s">
        <v>78</v>
      </c>
      <c r="C16" s="28">
        <f>(32+15)*24/(12/18)</f>
        <v>1692</v>
      </c>
      <c r="D16" s="13">
        <v>2.25</v>
      </c>
      <c r="E16" s="19">
        <f t="shared" si="1"/>
        <v>3807</v>
      </c>
      <c r="F16" s="19"/>
      <c r="G16" s="19"/>
      <c r="H16" s="19"/>
      <c r="I16" s="19">
        <f t="shared" si="0"/>
        <v>0</v>
      </c>
      <c r="J16" s="11"/>
      <c r="K16" s="3" t="s">
        <v>7</v>
      </c>
      <c r="L16" s="3">
        <v>40</v>
      </c>
      <c r="M16" s="4">
        <v>17</v>
      </c>
      <c r="N16" s="4">
        <f t="shared" si="2"/>
        <v>680</v>
      </c>
    </row>
    <row r="17" spans="1:14" ht="12.75">
      <c r="A17" s="3"/>
      <c r="B17" s="14" t="s">
        <v>40</v>
      </c>
      <c r="C17" s="28">
        <f>(24+24+32+32)*12/18*12</f>
        <v>896</v>
      </c>
      <c r="D17" s="29">
        <v>1.5</v>
      </c>
      <c r="E17" s="19">
        <f t="shared" si="1"/>
        <v>1344</v>
      </c>
      <c r="F17" s="19"/>
      <c r="G17" s="19"/>
      <c r="H17" s="19"/>
      <c r="I17" s="19">
        <f t="shared" si="0"/>
        <v>0</v>
      </c>
      <c r="J17" s="11"/>
      <c r="K17" s="16" t="s">
        <v>35</v>
      </c>
      <c r="L17" s="3">
        <v>80</v>
      </c>
      <c r="M17" s="4">
        <v>35</v>
      </c>
      <c r="N17" s="4">
        <f t="shared" si="2"/>
        <v>2800</v>
      </c>
    </row>
    <row r="18" spans="1:14" ht="12.75">
      <c r="A18" s="3"/>
      <c r="B18" s="14" t="s">
        <v>41</v>
      </c>
      <c r="C18" s="28">
        <f>(14+20+14)*12/18*12</f>
        <v>384</v>
      </c>
      <c r="D18" s="13">
        <v>0.85</v>
      </c>
      <c r="E18" s="19">
        <f t="shared" si="1"/>
        <v>326.4</v>
      </c>
      <c r="F18" s="19"/>
      <c r="G18" s="19"/>
      <c r="H18" s="19"/>
      <c r="I18" s="19">
        <f t="shared" si="0"/>
        <v>0</v>
      </c>
      <c r="J18" s="11"/>
      <c r="K18" s="3" t="s">
        <v>16</v>
      </c>
      <c r="L18" s="3">
        <v>24</v>
      </c>
      <c r="M18" s="4">
        <v>35</v>
      </c>
      <c r="N18" s="4">
        <f t="shared" si="2"/>
        <v>840</v>
      </c>
    </row>
    <row r="19" spans="1:14" ht="12.75">
      <c r="A19" s="3"/>
      <c r="B19" s="15" t="s">
        <v>27</v>
      </c>
      <c r="C19" s="3">
        <v>15</v>
      </c>
      <c r="D19" s="13">
        <v>1.15</v>
      </c>
      <c r="E19" s="19">
        <f t="shared" si="1"/>
        <v>17.25</v>
      </c>
      <c r="F19" s="19"/>
      <c r="G19" s="19"/>
      <c r="H19" s="19"/>
      <c r="I19" s="19">
        <f t="shared" si="0"/>
        <v>0</v>
      </c>
      <c r="J19" s="11"/>
      <c r="K19" s="3" t="s">
        <v>17</v>
      </c>
      <c r="L19" s="3">
        <v>24</v>
      </c>
      <c r="M19" s="4">
        <v>35</v>
      </c>
      <c r="N19" s="4">
        <f t="shared" si="2"/>
        <v>840</v>
      </c>
    </row>
    <row r="20" spans="1:14" ht="12.75">
      <c r="A20" s="3" t="s">
        <v>7</v>
      </c>
      <c r="B20" s="15" t="s">
        <v>28</v>
      </c>
      <c r="C20" s="3">
        <f>((34*8+34*8+24*8+24*8)+24*50)/32</f>
        <v>66.5</v>
      </c>
      <c r="D20" s="13">
        <v>42</v>
      </c>
      <c r="E20" s="19">
        <f t="shared" si="1"/>
        <v>2793</v>
      </c>
      <c r="F20" s="19"/>
      <c r="G20" s="19"/>
      <c r="H20" s="19"/>
      <c r="I20" s="19">
        <f t="shared" si="0"/>
        <v>0</v>
      </c>
      <c r="J20" s="11"/>
      <c r="K20" s="3" t="s">
        <v>23</v>
      </c>
      <c r="L20" s="3">
        <v>40</v>
      </c>
      <c r="M20" s="4">
        <v>35</v>
      </c>
      <c r="N20" s="4">
        <f t="shared" si="2"/>
        <v>1400</v>
      </c>
    </row>
    <row r="21" spans="1:14" ht="12.75">
      <c r="A21" s="3"/>
      <c r="B21" s="15" t="s">
        <v>29</v>
      </c>
      <c r="C21" s="3">
        <f>(34*8+34*8+24*8+24*8)/100</f>
        <v>9.28</v>
      </c>
      <c r="D21" s="13">
        <v>16</v>
      </c>
      <c r="E21" s="19">
        <f t="shared" si="1"/>
        <v>148.48</v>
      </c>
      <c r="F21" s="19"/>
      <c r="G21" s="19"/>
      <c r="H21" s="19"/>
      <c r="I21" s="19">
        <f t="shared" si="0"/>
        <v>0</v>
      </c>
      <c r="J21" s="11"/>
      <c r="K21" s="3" t="s">
        <v>8</v>
      </c>
      <c r="L21" s="3">
        <v>16</v>
      </c>
      <c r="M21" s="4">
        <v>17</v>
      </c>
      <c r="N21" s="4">
        <f t="shared" si="2"/>
        <v>272</v>
      </c>
    </row>
    <row r="22" spans="1:14" ht="12.75">
      <c r="A22" s="3"/>
      <c r="B22" s="15" t="s">
        <v>27</v>
      </c>
      <c r="C22" s="3">
        <v>20</v>
      </c>
      <c r="D22" s="13">
        <v>2</v>
      </c>
      <c r="E22" s="19">
        <f t="shared" si="1"/>
        <v>40</v>
      </c>
      <c r="F22" s="19"/>
      <c r="G22" s="19"/>
      <c r="H22" s="19"/>
      <c r="I22" s="19">
        <f t="shared" si="0"/>
        <v>0</v>
      </c>
      <c r="J22" s="11"/>
      <c r="K22" s="3" t="s">
        <v>11</v>
      </c>
      <c r="L22" s="3"/>
      <c r="M22" s="4"/>
      <c r="N22" s="4">
        <f t="shared" si="2"/>
        <v>0</v>
      </c>
    </row>
    <row r="23" spans="1:14" ht="12.75">
      <c r="A23" s="3"/>
      <c r="B23" s="15" t="s">
        <v>27</v>
      </c>
      <c r="C23" s="3">
        <v>5</v>
      </c>
      <c r="D23" s="13">
        <v>3</v>
      </c>
      <c r="E23" s="19">
        <f t="shared" si="1"/>
        <v>15</v>
      </c>
      <c r="F23" s="19"/>
      <c r="G23" s="19"/>
      <c r="H23" s="19"/>
      <c r="I23" s="19">
        <f t="shared" si="0"/>
        <v>0</v>
      </c>
      <c r="K23" s="3" t="s">
        <v>19</v>
      </c>
      <c r="L23" s="3">
        <v>80</v>
      </c>
      <c r="M23" s="4">
        <v>125</v>
      </c>
      <c r="N23" s="4">
        <f t="shared" si="2"/>
        <v>10000</v>
      </c>
    </row>
    <row r="24" spans="1:14" ht="12.75">
      <c r="A24" s="3"/>
      <c r="B24" s="15" t="s">
        <v>27</v>
      </c>
      <c r="C24" s="3">
        <v>7</v>
      </c>
      <c r="D24" s="13">
        <v>2</v>
      </c>
      <c r="E24" s="19">
        <f t="shared" si="1"/>
        <v>14</v>
      </c>
      <c r="F24" s="19"/>
      <c r="G24" s="19"/>
      <c r="H24" s="19"/>
      <c r="I24" s="19">
        <f t="shared" si="0"/>
        <v>0</v>
      </c>
      <c r="K24" s="3" t="s">
        <v>13</v>
      </c>
      <c r="L24" s="3">
        <v>80</v>
      </c>
      <c r="M24" s="4">
        <v>125</v>
      </c>
      <c r="N24" s="4">
        <f t="shared" si="2"/>
        <v>10000</v>
      </c>
    </row>
    <row r="25" spans="1:14" ht="12.75">
      <c r="A25" s="3"/>
      <c r="B25" s="15" t="s">
        <v>30</v>
      </c>
      <c r="C25" s="3">
        <f>((34*8+34*8+24*8+24*8)+24*50)/500</f>
        <v>4.256</v>
      </c>
      <c r="D25" s="13">
        <v>24</v>
      </c>
      <c r="E25" s="19">
        <f t="shared" si="1"/>
        <v>102.144</v>
      </c>
      <c r="F25" s="19"/>
      <c r="G25" s="19"/>
      <c r="H25" s="19"/>
      <c r="I25" s="19">
        <f t="shared" si="0"/>
        <v>0</v>
      </c>
      <c r="K25" s="3" t="s">
        <v>58</v>
      </c>
      <c r="L25" s="3">
        <v>60</v>
      </c>
      <c r="M25" s="4">
        <v>35</v>
      </c>
      <c r="N25" s="4">
        <f t="shared" si="2"/>
        <v>2100</v>
      </c>
    </row>
    <row r="26" spans="1:14" ht="12.75">
      <c r="A26" s="3" t="s">
        <v>35</v>
      </c>
      <c r="B26" s="15" t="s">
        <v>28</v>
      </c>
      <c r="C26" s="3">
        <f>34*24/32</f>
        <v>25.5</v>
      </c>
      <c r="D26" s="13">
        <v>42</v>
      </c>
      <c r="E26" s="19">
        <f t="shared" si="1"/>
        <v>1071</v>
      </c>
      <c r="F26" s="19"/>
      <c r="G26" s="19"/>
      <c r="H26" s="19"/>
      <c r="I26" s="19">
        <f t="shared" si="0"/>
        <v>0</v>
      </c>
      <c r="K26" s="3" t="s">
        <v>21</v>
      </c>
      <c r="L26" s="3">
        <v>160</v>
      </c>
      <c r="M26" s="4">
        <v>75</v>
      </c>
      <c r="N26" s="4">
        <f t="shared" si="2"/>
        <v>12000</v>
      </c>
    </row>
    <row r="27" spans="1:14" ht="12.75">
      <c r="A27" s="3"/>
      <c r="B27" s="15" t="s">
        <v>36</v>
      </c>
      <c r="C27" s="3">
        <f>24*16</f>
        <v>384</v>
      </c>
      <c r="D27" s="13">
        <v>12</v>
      </c>
      <c r="E27" s="19">
        <f t="shared" si="1"/>
        <v>4608</v>
      </c>
      <c r="F27" s="19"/>
      <c r="G27" s="19"/>
      <c r="H27" s="19"/>
      <c r="I27" s="19">
        <f t="shared" si="0"/>
        <v>0</v>
      </c>
      <c r="K27" s="3" t="s">
        <v>18</v>
      </c>
      <c r="L27" s="3">
        <v>40</v>
      </c>
      <c r="M27" s="4">
        <v>125</v>
      </c>
      <c r="N27" s="4">
        <f t="shared" si="2"/>
        <v>5000</v>
      </c>
    </row>
    <row r="28" spans="1:14" ht="12.75">
      <c r="A28" s="3"/>
      <c r="B28" s="15" t="s">
        <v>39</v>
      </c>
      <c r="C28" s="3">
        <v>2</v>
      </c>
      <c r="D28" s="13">
        <v>5</v>
      </c>
      <c r="E28" s="19">
        <f t="shared" si="1"/>
        <v>10</v>
      </c>
      <c r="F28" s="19"/>
      <c r="G28" s="19"/>
      <c r="H28" s="19"/>
      <c r="I28" s="19">
        <f t="shared" si="0"/>
        <v>0</v>
      </c>
      <c r="K28" s="3" t="s">
        <v>20</v>
      </c>
      <c r="L28" s="3">
        <v>64</v>
      </c>
      <c r="M28" s="4">
        <v>35</v>
      </c>
      <c r="N28" s="4">
        <f t="shared" si="2"/>
        <v>2240</v>
      </c>
    </row>
    <row r="29" spans="1:14" ht="12.75">
      <c r="A29" s="3"/>
      <c r="B29" s="15" t="s">
        <v>38</v>
      </c>
      <c r="C29" s="3">
        <v>2</v>
      </c>
      <c r="D29" s="13">
        <v>6</v>
      </c>
      <c r="E29" s="19">
        <f t="shared" si="1"/>
        <v>12</v>
      </c>
      <c r="F29" s="19"/>
      <c r="G29" s="19"/>
      <c r="H29" s="19"/>
      <c r="I29" s="19">
        <f t="shared" si="0"/>
        <v>0</v>
      </c>
      <c r="K29" s="3" t="s">
        <v>22</v>
      </c>
      <c r="L29" s="3">
        <v>40</v>
      </c>
      <c r="M29" s="4">
        <v>125</v>
      </c>
      <c r="N29" s="4">
        <f t="shared" si="2"/>
        <v>5000</v>
      </c>
    </row>
    <row r="30" spans="1:14" ht="12.75">
      <c r="A30" s="3"/>
      <c r="B30" s="15" t="s">
        <v>37</v>
      </c>
      <c r="C30" s="3">
        <f>24*34</f>
        <v>816</v>
      </c>
      <c r="D30" s="13">
        <v>0.45</v>
      </c>
      <c r="E30" s="19">
        <f t="shared" si="1"/>
        <v>367.2</v>
      </c>
      <c r="F30" s="19"/>
      <c r="G30" s="19"/>
      <c r="H30" s="19"/>
      <c r="I30" s="19">
        <f t="shared" si="0"/>
        <v>0</v>
      </c>
      <c r="K30" s="5" t="s">
        <v>4</v>
      </c>
      <c r="L30" s="5"/>
      <c r="M30" s="5"/>
      <c r="N30" s="6">
        <f>SUM(N11:N29)</f>
        <v>69732</v>
      </c>
    </row>
    <row r="31" spans="1:9" ht="12.75">
      <c r="A31" s="3"/>
      <c r="B31" s="15" t="s">
        <v>27</v>
      </c>
      <c r="C31" s="3">
        <v>5</v>
      </c>
      <c r="D31" s="13">
        <v>3</v>
      </c>
      <c r="E31" s="19">
        <f t="shared" si="1"/>
        <v>15</v>
      </c>
      <c r="F31" s="19"/>
      <c r="G31" s="19"/>
      <c r="H31" s="19"/>
      <c r="I31" s="19">
        <f t="shared" si="0"/>
        <v>0</v>
      </c>
    </row>
    <row r="32" spans="1:12" ht="12.75">
      <c r="A32" s="3" t="s">
        <v>16</v>
      </c>
      <c r="B32" s="15" t="s">
        <v>92</v>
      </c>
      <c r="C32" s="3">
        <v>10</v>
      </c>
      <c r="D32" s="13">
        <v>75</v>
      </c>
      <c r="E32" s="19">
        <f t="shared" si="1"/>
        <v>750</v>
      </c>
      <c r="F32" s="19"/>
      <c r="G32" s="19"/>
      <c r="H32" s="19"/>
      <c r="I32" s="19">
        <f t="shared" si="0"/>
        <v>0</v>
      </c>
      <c r="J32" s="11"/>
      <c r="K32" s="11"/>
      <c r="L32" s="11"/>
    </row>
    <row r="33" spans="1:12" ht="12.75">
      <c r="A33" s="3"/>
      <c r="B33" s="15"/>
      <c r="C33" s="3"/>
      <c r="D33" s="13"/>
      <c r="E33" s="19">
        <f t="shared" si="1"/>
        <v>0</v>
      </c>
      <c r="F33" s="19"/>
      <c r="G33" s="19"/>
      <c r="H33" s="19"/>
      <c r="I33" s="19">
        <f t="shared" si="0"/>
        <v>0</v>
      </c>
      <c r="J33" s="11"/>
      <c r="K33" s="11"/>
      <c r="L33" s="11"/>
    </row>
    <row r="34" spans="1:12" ht="12.75">
      <c r="A34" s="3"/>
      <c r="B34" s="3"/>
      <c r="C34" s="3"/>
      <c r="D34" s="13"/>
      <c r="E34" s="19">
        <f t="shared" si="1"/>
        <v>0</v>
      </c>
      <c r="F34" s="19"/>
      <c r="G34" s="19"/>
      <c r="H34" s="19"/>
      <c r="I34" s="19">
        <f t="shared" si="0"/>
        <v>0</v>
      </c>
      <c r="J34" s="11"/>
      <c r="K34" s="11"/>
      <c r="L34" s="11"/>
    </row>
    <row r="35" spans="1:12" ht="12.75">
      <c r="A35" s="3" t="s">
        <v>17</v>
      </c>
      <c r="B35" s="3" t="s">
        <v>32</v>
      </c>
      <c r="C35" s="3">
        <v>3</v>
      </c>
      <c r="D35" s="13">
        <v>75</v>
      </c>
      <c r="E35" s="19">
        <f aca="true" t="shared" si="3" ref="E35:E41">C35*D35</f>
        <v>225</v>
      </c>
      <c r="F35" s="19"/>
      <c r="G35" s="19"/>
      <c r="H35" s="19"/>
      <c r="I35" s="19">
        <f t="shared" si="0"/>
        <v>0</v>
      </c>
      <c r="J35" s="11"/>
      <c r="K35" s="11"/>
      <c r="L35" s="11"/>
    </row>
    <row r="36" spans="1:12" ht="12.75">
      <c r="A36" s="3"/>
      <c r="B36" s="3" t="s">
        <v>31</v>
      </c>
      <c r="C36" s="3">
        <v>1</v>
      </c>
      <c r="D36" s="13">
        <v>788</v>
      </c>
      <c r="E36" s="19">
        <f t="shared" si="3"/>
        <v>788</v>
      </c>
      <c r="F36" s="19"/>
      <c r="G36" s="19"/>
      <c r="H36" s="19"/>
      <c r="I36" s="19">
        <f t="shared" si="0"/>
        <v>0</v>
      </c>
      <c r="J36" s="11"/>
      <c r="K36" s="11"/>
      <c r="L36" s="11"/>
    </row>
    <row r="37" spans="1:12" ht="12.75">
      <c r="A37" s="3"/>
      <c r="B37" s="3" t="s">
        <v>33</v>
      </c>
      <c r="C37" s="3">
        <v>2</v>
      </c>
      <c r="D37" s="13">
        <v>220</v>
      </c>
      <c r="E37" s="19">
        <f t="shared" si="3"/>
        <v>440</v>
      </c>
      <c r="F37" s="19"/>
      <c r="G37" s="19"/>
      <c r="H37" s="19"/>
      <c r="I37" s="19">
        <f t="shared" si="0"/>
        <v>0</v>
      </c>
      <c r="J37" s="11"/>
      <c r="K37" s="11"/>
      <c r="L37" s="11"/>
    </row>
    <row r="38" spans="1:12" ht="12.75">
      <c r="A38" s="3" t="s">
        <v>23</v>
      </c>
      <c r="B38" s="3" t="s">
        <v>29</v>
      </c>
      <c r="C38" s="3">
        <f>24*45/100</f>
        <v>10.8</v>
      </c>
      <c r="D38" s="13">
        <v>16</v>
      </c>
      <c r="E38" s="19">
        <f t="shared" si="3"/>
        <v>172.8</v>
      </c>
      <c r="F38" s="19"/>
      <c r="G38" s="19"/>
      <c r="H38" s="19"/>
      <c r="I38" s="19">
        <f t="shared" si="0"/>
        <v>0</v>
      </c>
      <c r="J38" s="11"/>
      <c r="K38" s="11"/>
      <c r="L38" s="11"/>
    </row>
    <row r="39" spans="1:12" ht="12.75">
      <c r="A39" s="3"/>
      <c r="B39" s="3"/>
      <c r="C39" s="3"/>
      <c r="D39" s="13"/>
      <c r="E39" s="19">
        <f t="shared" si="3"/>
        <v>0</v>
      </c>
      <c r="F39" s="19"/>
      <c r="G39" s="19"/>
      <c r="H39" s="19"/>
      <c r="I39" s="19">
        <f t="shared" si="0"/>
        <v>0</v>
      </c>
      <c r="J39" s="11"/>
      <c r="K39" s="11"/>
      <c r="L39" s="11"/>
    </row>
    <row r="40" spans="1:12" ht="12.75">
      <c r="A40" s="3"/>
      <c r="B40" s="3"/>
      <c r="C40" s="3"/>
      <c r="D40" s="13"/>
      <c r="E40" s="19">
        <f t="shared" si="3"/>
        <v>0</v>
      </c>
      <c r="F40" s="19"/>
      <c r="G40" s="19"/>
      <c r="H40" s="19"/>
      <c r="I40" s="19">
        <f t="shared" si="0"/>
        <v>0</v>
      </c>
      <c r="J40" s="11"/>
      <c r="K40" s="11"/>
      <c r="L40" s="11"/>
    </row>
    <row r="41" spans="1:12" ht="12.75">
      <c r="A41" s="3"/>
      <c r="B41" s="3"/>
      <c r="C41" s="3"/>
      <c r="D41" s="13"/>
      <c r="E41" s="19">
        <f t="shared" si="3"/>
        <v>0</v>
      </c>
      <c r="F41" s="19"/>
      <c r="G41" s="19"/>
      <c r="H41" s="19"/>
      <c r="I41" s="19">
        <f t="shared" si="0"/>
        <v>0</v>
      </c>
      <c r="J41" s="11"/>
      <c r="K41" s="11"/>
      <c r="L41" s="11"/>
    </row>
    <row r="42" spans="1:12" ht="12.75">
      <c r="A42" s="3"/>
      <c r="B42" s="3" t="s">
        <v>72</v>
      </c>
      <c r="C42" s="3"/>
      <c r="D42" s="13"/>
      <c r="E42" s="19">
        <v>330</v>
      </c>
      <c r="F42" s="19"/>
      <c r="G42" s="19"/>
      <c r="H42" s="19"/>
      <c r="I42" s="19">
        <f t="shared" si="0"/>
        <v>0</v>
      </c>
      <c r="J42" s="11"/>
      <c r="K42" s="11"/>
      <c r="L42" s="11"/>
    </row>
    <row r="43" spans="1:12" ht="12.75">
      <c r="A43" s="3" t="s">
        <v>8</v>
      </c>
      <c r="B43" s="3" t="s">
        <v>42</v>
      </c>
      <c r="C43" s="3">
        <f>(24*2*8+34*2*8+24*45)/100</f>
        <v>20.08</v>
      </c>
      <c r="D43" s="13">
        <v>18</v>
      </c>
      <c r="E43" s="19">
        <f>C43*D43</f>
        <v>361.43999999999994</v>
      </c>
      <c r="F43" s="19"/>
      <c r="G43" s="19"/>
      <c r="H43" s="19"/>
      <c r="I43" s="19">
        <f t="shared" si="0"/>
        <v>0</v>
      </c>
      <c r="J43" s="11"/>
      <c r="K43" s="11"/>
      <c r="L43" s="11"/>
    </row>
    <row r="44" spans="1:12" ht="12.75">
      <c r="A44" s="3"/>
      <c r="B44" s="3" t="s">
        <v>73</v>
      </c>
      <c r="C44" s="3">
        <v>5</v>
      </c>
      <c r="D44" s="13">
        <v>5</v>
      </c>
      <c r="E44" s="19">
        <f>C44*D44</f>
        <v>25</v>
      </c>
      <c r="F44" s="19"/>
      <c r="G44" s="19"/>
      <c r="H44" s="19"/>
      <c r="I44" s="19">
        <f t="shared" si="0"/>
        <v>0</v>
      </c>
      <c r="J44" s="11"/>
      <c r="K44" s="11"/>
      <c r="L44" s="11"/>
    </row>
    <row r="45" spans="1:12" ht="12.75">
      <c r="A45" s="3" t="s">
        <v>11</v>
      </c>
      <c r="B45" s="3" t="s">
        <v>95</v>
      </c>
      <c r="C45" s="3">
        <v>12</v>
      </c>
      <c r="D45" s="13">
        <v>5</v>
      </c>
      <c r="E45" s="19">
        <f>C45*D45+25</f>
        <v>85</v>
      </c>
      <c r="F45" s="19"/>
      <c r="G45" s="19"/>
      <c r="H45" s="19"/>
      <c r="I45" s="19">
        <f t="shared" si="0"/>
        <v>0</v>
      </c>
      <c r="J45" s="11"/>
      <c r="K45" s="11"/>
      <c r="L45" s="11"/>
    </row>
    <row r="46" spans="1:12" ht="12.75">
      <c r="A46" s="3" t="s">
        <v>19</v>
      </c>
      <c r="B46" s="3" t="s">
        <v>56</v>
      </c>
      <c r="C46" s="3">
        <v>3</v>
      </c>
      <c r="D46" s="13">
        <v>42</v>
      </c>
      <c r="E46" s="19">
        <f aca="true" t="shared" si="4" ref="E46:E60">C46*D46</f>
        <v>126</v>
      </c>
      <c r="F46" s="19"/>
      <c r="G46" s="19"/>
      <c r="H46" s="19"/>
      <c r="I46" s="19">
        <f t="shared" si="0"/>
        <v>0</v>
      </c>
      <c r="J46" s="11"/>
      <c r="K46" s="11"/>
      <c r="L46" s="11"/>
    </row>
    <row r="47" spans="1:12" ht="12.75">
      <c r="A47" s="3"/>
      <c r="B47" s="3" t="s">
        <v>54</v>
      </c>
      <c r="C47" s="3">
        <v>1</v>
      </c>
      <c r="D47" s="13">
        <v>125</v>
      </c>
      <c r="E47" s="19">
        <f t="shared" si="4"/>
        <v>125</v>
      </c>
      <c r="F47" s="19"/>
      <c r="G47" s="19"/>
      <c r="H47" s="19"/>
      <c r="I47" s="19">
        <f t="shared" si="0"/>
        <v>0</v>
      </c>
      <c r="J47" s="11"/>
      <c r="K47" s="11"/>
      <c r="L47" s="11"/>
    </row>
    <row r="48" spans="1:12" ht="12.75">
      <c r="A48" s="3"/>
      <c r="B48" s="3" t="s">
        <v>55</v>
      </c>
      <c r="C48" s="3">
        <v>30</v>
      </c>
      <c r="D48" s="13">
        <v>2.25</v>
      </c>
      <c r="E48" s="19">
        <f t="shared" si="4"/>
        <v>67.5</v>
      </c>
      <c r="F48" s="19"/>
      <c r="G48" s="19"/>
      <c r="H48" s="19"/>
      <c r="I48" s="19">
        <f t="shared" si="0"/>
        <v>0</v>
      </c>
      <c r="J48" s="11"/>
      <c r="K48" s="11"/>
      <c r="L48" s="11"/>
    </row>
    <row r="49" spans="1:12" ht="12.75">
      <c r="A49" s="3" t="s">
        <v>13</v>
      </c>
      <c r="B49" s="3" t="s">
        <v>49</v>
      </c>
      <c r="C49" s="3">
        <v>32</v>
      </c>
      <c r="D49" s="13">
        <v>4.4</v>
      </c>
      <c r="E49" s="19">
        <f t="shared" si="4"/>
        <v>140.8</v>
      </c>
      <c r="F49" s="19"/>
      <c r="G49" s="19"/>
      <c r="H49" s="19"/>
      <c r="I49" s="19">
        <f t="shared" si="0"/>
        <v>0</v>
      </c>
      <c r="J49" s="11"/>
      <c r="K49" s="11"/>
      <c r="L49" s="11"/>
    </row>
    <row r="50" spans="1:12" ht="12.75">
      <c r="A50" s="3"/>
      <c r="B50" s="3" t="s">
        <v>50</v>
      </c>
      <c r="C50" s="3">
        <v>24</v>
      </c>
      <c r="D50" s="13">
        <v>2.2</v>
      </c>
      <c r="E50" s="19">
        <f t="shared" si="4"/>
        <v>52.800000000000004</v>
      </c>
      <c r="F50" s="19"/>
      <c r="G50" s="19"/>
      <c r="H50" s="19"/>
      <c r="I50" s="19">
        <f t="shared" si="0"/>
        <v>0</v>
      </c>
      <c r="J50" s="11"/>
      <c r="K50" s="11"/>
      <c r="L50" s="11"/>
    </row>
    <row r="51" spans="1:12" ht="12.75">
      <c r="A51" s="3"/>
      <c r="B51" s="3" t="s">
        <v>52</v>
      </c>
      <c r="C51" s="3">
        <v>15</v>
      </c>
      <c r="D51" s="13">
        <v>3</v>
      </c>
      <c r="E51" s="19">
        <f t="shared" si="4"/>
        <v>45</v>
      </c>
      <c r="F51" s="19"/>
      <c r="G51" s="19"/>
      <c r="H51" s="19"/>
      <c r="I51" s="19">
        <f t="shared" si="0"/>
        <v>0</v>
      </c>
      <c r="J51" s="11"/>
      <c r="K51" s="11"/>
      <c r="L51" s="11"/>
    </row>
    <row r="52" spans="1:12" ht="12.75">
      <c r="A52" s="3"/>
      <c r="B52" s="3" t="s">
        <v>51</v>
      </c>
      <c r="C52" s="3">
        <v>48</v>
      </c>
      <c r="D52" s="13">
        <v>1.5</v>
      </c>
      <c r="E52" s="19">
        <f t="shared" si="4"/>
        <v>72</v>
      </c>
      <c r="F52" s="19"/>
      <c r="G52" s="19"/>
      <c r="H52" s="19"/>
      <c r="I52" s="19">
        <f t="shared" si="0"/>
        <v>0</v>
      </c>
      <c r="J52" s="11"/>
      <c r="K52" s="11"/>
      <c r="L52" s="11"/>
    </row>
    <row r="53" spans="1:12" ht="12.75">
      <c r="A53" s="3"/>
      <c r="B53" s="3" t="s">
        <v>53</v>
      </c>
      <c r="C53" s="3">
        <v>15</v>
      </c>
      <c r="D53" s="13">
        <v>1.5</v>
      </c>
      <c r="E53" s="19">
        <f t="shared" si="4"/>
        <v>22.5</v>
      </c>
      <c r="F53" s="19"/>
      <c r="G53" s="19"/>
      <c r="H53" s="19"/>
      <c r="I53" s="19">
        <f t="shared" si="0"/>
        <v>0</v>
      </c>
      <c r="J53" s="11"/>
      <c r="K53" s="11"/>
      <c r="L53" s="11"/>
    </row>
    <row r="54" spans="1:12" ht="12.75">
      <c r="A54" s="3" t="s">
        <v>57</v>
      </c>
      <c r="B54" s="3" t="s">
        <v>75</v>
      </c>
      <c r="C54" s="3">
        <f>(2*24+2*34+50)*8/32</f>
        <v>41.5</v>
      </c>
      <c r="D54" s="13">
        <v>1</v>
      </c>
      <c r="E54" s="19">
        <f t="shared" si="4"/>
        <v>41.5</v>
      </c>
      <c r="F54" s="19"/>
      <c r="G54" s="19"/>
      <c r="H54" s="19"/>
      <c r="I54" s="19">
        <f t="shared" si="0"/>
        <v>0</v>
      </c>
      <c r="J54" s="11"/>
      <c r="K54" s="11"/>
      <c r="L54" s="11"/>
    </row>
    <row r="55" spans="1:12" ht="12.75">
      <c r="A55" s="3"/>
      <c r="B55" s="3" t="s">
        <v>27</v>
      </c>
      <c r="C55" s="3">
        <v>10</v>
      </c>
      <c r="D55" s="13">
        <v>1.25</v>
      </c>
      <c r="E55" s="19">
        <f t="shared" si="4"/>
        <v>12.5</v>
      </c>
      <c r="F55" s="19"/>
      <c r="G55" s="19"/>
      <c r="H55" s="19"/>
      <c r="I55" s="19">
        <f t="shared" si="0"/>
        <v>0</v>
      </c>
      <c r="J55" s="11"/>
      <c r="K55" s="11"/>
      <c r="L55" s="11"/>
    </row>
    <row r="56" spans="1:12" ht="12.75">
      <c r="A56" s="3"/>
      <c r="B56" s="3" t="s">
        <v>68</v>
      </c>
      <c r="C56" s="3">
        <v>3</v>
      </c>
      <c r="D56" s="13">
        <v>4.95</v>
      </c>
      <c r="E56" s="19">
        <f t="shared" si="4"/>
        <v>14.850000000000001</v>
      </c>
      <c r="F56" s="19"/>
      <c r="G56" s="19"/>
      <c r="H56" s="19"/>
      <c r="I56" s="19">
        <f t="shared" si="0"/>
        <v>0</v>
      </c>
      <c r="J56" s="11"/>
      <c r="K56" s="11"/>
      <c r="L56" s="11"/>
    </row>
    <row r="57" spans="1:12" ht="12.75">
      <c r="A57" s="3"/>
      <c r="B57" s="3" t="s">
        <v>34</v>
      </c>
      <c r="C57" s="3">
        <v>5</v>
      </c>
      <c r="D57" s="13">
        <v>7.49</v>
      </c>
      <c r="E57" s="19">
        <f t="shared" si="4"/>
        <v>37.45</v>
      </c>
      <c r="F57" s="19"/>
      <c r="G57" s="19"/>
      <c r="H57" s="19"/>
      <c r="I57" s="19">
        <f t="shared" si="0"/>
        <v>0</v>
      </c>
      <c r="J57" s="11"/>
      <c r="K57" s="11"/>
      <c r="L57" s="11"/>
    </row>
    <row r="58" spans="1:12" ht="12.75">
      <c r="A58" s="3"/>
      <c r="B58" s="3" t="s">
        <v>48</v>
      </c>
      <c r="C58" s="3">
        <f>(24*8+16*8)</f>
        <v>320</v>
      </c>
      <c r="D58" s="13">
        <v>3.4</v>
      </c>
      <c r="E58" s="19">
        <f t="shared" si="4"/>
        <v>1088</v>
      </c>
      <c r="F58" s="19"/>
      <c r="G58" s="19"/>
      <c r="H58" s="19"/>
      <c r="I58" s="19">
        <f t="shared" si="0"/>
        <v>0</v>
      </c>
      <c r="J58" s="11"/>
      <c r="K58" s="11"/>
      <c r="L58" s="11"/>
    </row>
    <row r="59" spans="1:12" ht="12.75">
      <c r="A59" s="3"/>
      <c r="B59" s="3" t="s">
        <v>27</v>
      </c>
      <c r="C59" s="3">
        <v>5</v>
      </c>
      <c r="D59" s="13">
        <v>3</v>
      </c>
      <c r="E59" s="19">
        <f t="shared" si="4"/>
        <v>15</v>
      </c>
      <c r="F59" s="19"/>
      <c r="G59" s="19"/>
      <c r="H59" s="19"/>
      <c r="I59" s="19">
        <f t="shared" si="0"/>
        <v>0</v>
      </c>
      <c r="J59" s="11"/>
      <c r="K59" s="11"/>
      <c r="L59" s="11"/>
    </row>
    <row r="60" spans="1:12" ht="12.75">
      <c r="A60" s="3" t="s">
        <v>21</v>
      </c>
      <c r="B60" s="3" t="s">
        <v>47</v>
      </c>
      <c r="C60" s="3">
        <v>96</v>
      </c>
      <c r="D60" s="13">
        <v>2.2</v>
      </c>
      <c r="E60" s="19">
        <f t="shared" si="4"/>
        <v>211.20000000000002</v>
      </c>
      <c r="F60" s="19"/>
      <c r="G60" s="19"/>
      <c r="H60" s="19"/>
      <c r="I60" s="19">
        <f t="shared" si="0"/>
        <v>0</v>
      </c>
      <c r="J60" s="11"/>
      <c r="K60" s="11"/>
      <c r="L60" s="11"/>
    </row>
    <row r="61" spans="1:12" ht="12.75">
      <c r="A61" s="3"/>
      <c r="B61" s="3" t="s">
        <v>60</v>
      </c>
      <c r="C61" s="3">
        <v>48</v>
      </c>
      <c r="D61" s="13">
        <v>1.5</v>
      </c>
      <c r="E61" s="19">
        <f aca="true" t="shared" si="5" ref="E61:E76">C61*D61</f>
        <v>72</v>
      </c>
      <c r="F61" s="19"/>
      <c r="G61" s="19"/>
      <c r="H61" s="19"/>
      <c r="I61" s="19">
        <f t="shared" si="0"/>
        <v>0</v>
      </c>
      <c r="J61" s="11"/>
      <c r="K61" s="11"/>
      <c r="L61" s="11"/>
    </row>
    <row r="62" spans="1:12" ht="12.75">
      <c r="A62" s="3"/>
      <c r="B62" s="3" t="s">
        <v>59</v>
      </c>
      <c r="C62" s="3">
        <v>32</v>
      </c>
      <c r="D62" s="13">
        <v>1.25</v>
      </c>
      <c r="E62" s="19">
        <f t="shared" si="5"/>
        <v>40</v>
      </c>
      <c r="F62" s="19"/>
      <c r="G62" s="19"/>
      <c r="H62" s="19"/>
      <c r="I62" s="19">
        <f t="shared" si="0"/>
        <v>0</v>
      </c>
      <c r="J62" s="11"/>
      <c r="K62" s="11"/>
      <c r="L62" s="11"/>
    </row>
    <row r="63" spans="1:12" ht="12.75">
      <c r="A63" s="3"/>
      <c r="B63" s="3" t="s">
        <v>61</v>
      </c>
      <c r="C63" s="3">
        <v>5</v>
      </c>
      <c r="D63" s="13">
        <v>38</v>
      </c>
      <c r="E63" s="19">
        <f t="shared" si="5"/>
        <v>190</v>
      </c>
      <c r="F63" s="19"/>
      <c r="G63" s="19"/>
      <c r="H63" s="19"/>
      <c r="I63" s="19">
        <f t="shared" si="0"/>
        <v>0</v>
      </c>
      <c r="J63" s="11"/>
      <c r="K63" s="11"/>
      <c r="L63" s="11"/>
    </row>
    <row r="64" spans="1:12" ht="12.75">
      <c r="A64" s="3"/>
      <c r="B64" s="3" t="s">
        <v>27</v>
      </c>
      <c r="C64" s="3">
        <v>5</v>
      </c>
      <c r="D64" s="13">
        <v>3</v>
      </c>
      <c r="E64" s="19">
        <f t="shared" si="5"/>
        <v>15</v>
      </c>
      <c r="F64" s="19"/>
      <c r="G64" s="19"/>
      <c r="H64" s="19"/>
      <c r="I64" s="19">
        <f t="shared" si="0"/>
        <v>0</v>
      </c>
      <c r="J64" s="11"/>
      <c r="K64" s="11"/>
      <c r="L64" s="11"/>
    </row>
    <row r="65" spans="1:12" ht="12.75">
      <c r="A65" s="3" t="s">
        <v>18</v>
      </c>
      <c r="B65" s="3" t="s">
        <v>43</v>
      </c>
      <c r="C65" s="3">
        <v>1</v>
      </c>
      <c r="D65" s="13">
        <v>380</v>
      </c>
      <c r="E65" s="19">
        <f t="shared" si="5"/>
        <v>380</v>
      </c>
      <c r="F65" s="19"/>
      <c r="G65" s="19"/>
      <c r="H65" s="19"/>
      <c r="I65" s="19">
        <f t="shared" si="0"/>
        <v>0</v>
      </c>
      <c r="J65" s="11"/>
      <c r="K65" s="11"/>
      <c r="L65" s="11"/>
    </row>
    <row r="66" spans="1:12" ht="12.75">
      <c r="A66" s="3"/>
      <c r="B66" s="3" t="s">
        <v>44</v>
      </c>
      <c r="C66" s="3">
        <v>1</v>
      </c>
      <c r="D66" s="13">
        <v>140</v>
      </c>
      <c r="E66" s="19">
        <f t="shared" si="5"/>
        <v>140</v>
      </c>
      <c r="F66" s="19"/>
      <c r="G66" s="19"/>
      <c r="H66" s="19"/>
      <c r="I66" s="19">
        <f t="shared" si="0"/>
        <v>0</v>
      </c>
      <c r="J66" s="11"/>
      <c r="K66" s="11"/>
      <c r="L66" s="11"/>
    </row>
    <row r="67" spans="1:12" ht="12.75">
      <c r="A67" s="3"/>
      <c r="B67" s="3" t="s">
        <v>45</v>
      </c>
      <c r="C67" s="3">
        <v>1</v>
      </c>
      <c r="D67" s="13">
        <v>155</v>
      </c>
      <c r="E67" s="19">
        <f t="shared" si="5"/>
        <v>155</v>
      </c>
      <c r="F67" s="19"/>
      <c r="G67" s="19"/>
      <c r="H67" s="19"/>
      <c r="I67" s="19">
        <f t="shared" si="0"/>
        <v>0</v>
      </c>
      <c r="J67" s="11"/>
      <c r="K67" s="11"/>
      <c r="L67" s="11"/>
    </row>
    <row r="68" spans="1:12" ht="12.75">
      <c r="A68" s="3"/>
      <c r="B68" s="3" t="s">
        <v>46</v>
      </c>
      <c r="C68" s="3">
        <v>1</v>
      </c>
      <c r="D68" s="13">
        <v>225</v>
      </c>
      <c r="E68" s="19">
        <f t="shared" si="5"/>
        <v>225</v>
      </c>
      <c r="F68" s="19"/>
      <c r="G68" s="19"/>
      <c r="H68" s="19"/>
      <c r="I68" s="19">
        <f t="shared" si="0"/>
        <v>0</v>
      </c>
      <c r="J68" s="11"/>
      <c r="K68" s="11"/>
      <c r="L68" s="11"/>
    </row>
    <row r="69" spans="1:12" ht="12.75">
      <c r="A69" s="3"/>
      <c r="B69" s="3" t="s">
        <v>62</v>
      </c>
      <c r="C69" s="3">
        <v>1</v>
      </c>
      <c r="D69" s="13">
        <v>755</v>
      </c>
      <c r="E69" s="19">
        <f t="shared" si="5"/>
        <v>755</v>
      </c>
      <c r="F69" s="19"/>
      <c r="G69" s="19"/>
      <c r="H69" s="19"/>
      <c r="I69" s="19">
        <f t="shared" si="0"/>
        <v>0</v>
      </c>
      <c r="J69" s="11"/>
      <c r="K69" s="11"/>
      <c r="L69" s="11"/>
    </row>
    <row r="70" spans="1:12" ht="12.75">
      <c r="A70" s="3"/>
      <c r="B70" s="3" t="s">
        <v>76</v>
      </c>
      <c r="C70" s="3">
        <v>1</v>
      </c>
      <c r="D70" s="13">
        <v>450</v>
      </c>
      <c r="E70" s="19">
        <f t="shared" si="5"/>
        <v>450</v>
      </c>
      <c r="F70" s="19"/>
      <c r="G70" s="19"/>
      <c r="H70" s="19"/>
      <c r="I70" s="19">
        <f t="shared" si="0"/>
        <v>0</v>
      </c>
      <c r="J70" s="11"/>
      <c r="K70" s="11"/>
      <c r="L70" s="11"/>
    </row>
    <row r="71" spans="1:12" ht="12.75">
      <c r="A71" s="3" t="s">
        <v>20</v>
      </c>
      <c r="B71" s="3" t="s">
        <v>64</v>
      </c>
      <c r="C71" s="3">
        <f>(2*24+2*34)*8/100</f>
        <v>9.28</v>
      </c>
      <c r="D71" s="13">
        <v>8.5</v>
      </c>
      <c r="E71" s="19">
        <f t="shared" si="5"/>
        <v>78.88</v>
      </c>
      <c r="F71" s="19"/>
      <c r="G71" s="19"/>
      <c r="H71" s="19"/>
      <c r="I71" s="19">
        <f t="shared" si="0"/>
        <v>0</v>
      </c>
      <c r="J71" s="11"/>
      <c r="K71" s="11"/>
      <c r="L71" s="11"/>
    </row>
    <row r="72" spans="1:12" ht="12.75">
      <c r="A72" s="3"/>
      <c r="B72" s="3" t="s">
        <v>65</v>
      </c>
      <c r="C72" s="3">
        <f>(2*24+2*34)*8/100</f>
        <v>9.28</v>
      </c>
      <c r="D72" s="13">
        <v>12</v>
      </c>
      <c r="E72" s="19">
        <f t="shared" si="5"/>
        <v>111.35999999999999</v>
      </c>
      <c r="F72" s="19"/>
      <c r="G72" s="19"/>
      <c r="H72" s="19"/>
      <c r="I72" s="19">
        <f t="shared" si="0"/>
        <v>0</v>
      </c>
      <c r="J72" s="11"/>
      <c r="K72" s="11"/>
      <c r="L72" s="11"/>
    </row>
    <row r="73" spans="1:12" ht="12.75">
      <c r="A73" s="3"/>
      <c r="B73" s="3" t="s">
        <v>93</v>
      </c>
      <c r="C73" s="3">
        <v>0</v>
      </c>
      <c r="D73" s="13">
        <v>1</v>
      </c>
      <c r="E73" s="19">
        <v>30</v>
      </c>
      <c r="F73" s="19"/>
      <c r="G73" s="19"/>
      <c r="H73" s="19"/>
      <c r="I73" s="19">
        <f t="shared" si="0"/>
        <v>0</v>
      </c>
      <c r="J73" s="11"/>
      <c r="K73" s="11"/>
      <c r="L73" s="11"/>
    </row>
    <row r="74" spans="1:12" ht="12.75">
      <c r="A74" s="3" t="s">
        <v>22</v>
      </c>
      <c r="B74" s="3" t="s">
        <v>66</v>
      </c>
      <c r="C74" s="3">
        <v>8</v>
      </c>
      <c r="D74" s="13">
        <v>50</v>
      </c>
      <c r="E74" s="19">
        <f t="shared" si="5"/>
        <v>400</v>
      </c>
      <c r="F74" s="19"/>
      <c r="G74" s="19"/>
      <c r="H74" s="19"/>
      <c r="I74" s="19">
        <f t="shared" si="0"/>
        <v>0</v>
      </c>
      <c r="J74" s="11"/>
      <c r="K74" s="11"/>
      <c r="L74" s="11"/>
    </row>
    <row r="75" spans="1:12" ht="12.75">
      <c r="A75" s="3"/>
      <c r="B75" s="3" t="s">
        <v>67</v>
      </c>
      <c r="C75" s="3">
        <v>0</v>
      </c>
      <c r="D75" s="13">
        <v>1</v>
      </c>
      <c r="E75" s="19">
        <f t="shared" si="5"/>
        <v>0</v>
      </c>
      <c r="F75" s="19"/>
      <c r="G75" s="19"/>
      <c r="H75" s="19"/>
      <c r="I75" s="19">
        <f>SUM(F75:H75)</f>
        <v>0</v>
      </c>
      <c r="J75" s="11"/>
      <c r="K75" s="11"/>
      <c r="L75" s="11"/>
    </row>
    <row r="76" spans="1:12" ht="12.75">
      <c r="A76" s="3"/>
      <c r="B76" s="3" t="s">
        <v>94</v>
      </c>
      <c r="C76" s="3">
        <v>5</v>
      </c>
      <c r="D76" s="13">
        <v>15</v>
      </c>
      <c r="E76" s="19">
        <f t="shared" si="5"/>
        <v>75</v>
      </c>
      <c r="F76" s="19"/>
      <c r="G76" s="19"/>
      <c r="H76" s="19"/>
      <c r="I76" s="19">
        <f>SUM(F76:H76)</f>
        <v>0</v>
      </c>
      <c r="J76" s="11"/>
      <c r="K76" s="11"/>
      <c r="L76" s="11"/>
    </row>
    <row r="77" spans="1:12" ht="12.75">
      <c r="A77" s="3" t="s">
        <v>22</v>
      </c>
      <c r="B77" s="3" t="s">
        <v>63</v>
      </c>
      <c r="C77" s="3">
        <v>10</v>
      </c>
      <c r="D77" s="13">
        <v>1.5</v>
      </c>
      <c r="E77" s="19">
        <f>C77*D77</f>
        <v>15</v>
      </c>
      <c r="F77" s="19"/>
      <c r="G77" s="19"/>
      <c r="H77" s="19"/>
      <c r="I77" s="19">
        <f>SUM(F77:H77)</f>
        <v>0</v>
      </c>
      <c r="J77" s="11"/>
      <c r="K77" s="11"/>
      <c r="L77" s="11"/>
    </row>
    <row r="78" spans="1:12" ht="12.75">
      <c r="A78" s="3"/>
      <c r="B78" s="3"/>
      <c r="C78" s="3"/>
      <c r="D78" s="3"/>
      <c r="E78" s="20"/>
      <c r="F78" s="20"/>
      <c r="G78" s="20"/>
      <c r="H78" s="20"/>
      <c r="I78" s="20"/>
      <c r="J78" s="11"/>
      <c r="K78" s="11"/>
      <c r="L78" s="11"/>
    </row>
    <row r="79" spans="1:12" ht="12.75">
      <c r="A79" s="24" t="s">
        <v>69</v>
      </c>
      <c r="B79" s="25"/>
      <c r="C79" s="25"/>
      <c r="D79" s="31"/>
      <c r="E79" s="26">
        <f>SUM(E11:E78)</f>
        <v>41976.054000000004</v>
      </c>
      <c r="F79" s="26">
        <f>SUM(F11:F78)</f>
        <v>0</v>
      </c>
      <c r="G79" s="26">
        <f>SUM(G11:G78)</f>
        <v>0</v>
      </c>
      <c r="H79" s="26">
        <f>SUM(H11:H78)</f>
        <v>0</v>
      </c>
      <c r="I79" s="26">
        <f>SUM(F79:H79)</f>
        <v>0</v>
      </c>
      <c r="J79" s="11"/>
      <c r="K79" s="11"/>
      <c r="L79" s="11"/>
    </row>
    <row r="80" spans="1:12" ht="12.75">
      <c r="A80" s="16" t="s">
        <v>70</v>
      </c>
      <c r="B80" s="3"/>
      <c r="C80" s="3"/>
      <c r="D80" s="3"/>
      <c r="E80" s="21">
        <f>0.1*E79</f>
        <v>4197.6054</v>
      </c>
      <c r="F80" s="21"/>
      <c r="G80" s="21"/>
      <c r="H80" s="21"/>
      <c r="I80" s="21"/>
      <c r="J80" s="11"/>
      <c r="K80" s="11"/>
      <c r="L80" s="11"/>
    </row>
    <row r="81" spans="1:12" ht="12.75">
      <c r="A81" s="9" t="s">
        <v>4</v>
      </c>
      <c r="B81" s="22"/>
      <c r="C81" s="22"/>
      <c r="D81" s="22"/>
      <c r="E81" s="23">
        <f>E79+E80</f>
        <v>46173.659400000004</v>
      </c>
      <c r="F81" s="23">
        <f>F79</f>
        <v>0</v>
      </c>
      <c r="G81" s="23">
        <f>G79</f>
        <v>0</v>
      </c>
      <c r="H81" s="23">
        <f>H79</f>
        <v>0</v>
      </c>
      <c r="I81" s="23">
        <f>I79</f>
        <v>0</v>
      </c>
      <c r="J81" s="11"/>
      <c r="K81" s="11"/>
      <c r="L81" s="11"/>
    </row>
    <row r="82" spans="1:12" ht="12.75">
      <c r="A82" s="2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2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2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2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2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2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2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2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2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2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2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2"/>
      <c r="E93" s="11"/>
      <c r="F93" s="11"/>
      <c r="G93" s="11"/>
      <c r="H93" s="11"/>
      <c r="I93" s="11"/>
      <c r="J93" s="11"/>
      <c r="K93" s="11"/>
      <c r="L93" s="11"/>
    </row>
    <row r="94" spans="5:12" ht="12.75">
      <c r="E94" s="11"/>
      <c r="F94" s="11"/>
      <c r="G94" s="11"/>
      <c r="H94" s="11"/>
      <c r="I94" s="11"/>
      <c r="J94" s="11"/>
      <c r="K94" s="11"/>
      <c r="L94" s="11"/>
    </row>
  </sheetData>
  <printOptions/>
  <pageMargins left="0.75" right="0.75" top="1" bottom="1" header="0.5" footer="0.5"/>
  <pageSetup fitToHeight="1" fitToWidth="1" horizontalDpi="600" verticalDpi="600" orientation="portrait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 </dc:creator>
  <cp:keywords/>
  <dc:description/>
  <cp:lastModifiedBy>Development </cp:lastModifiedBy>
  <cp:lastPrinted>2004-02-09T12:52:32Z</cp:lastPrinted>
  <dcterms:created xsi:type="dcterms:W3CDTF">2004-02-08T23:49:12Z</dcterms:created>
  <dcterms:modified xsi:type="dcterms:W3CDTF">2004-04-13T16:47:56Z</dcterms:modified>
  <cp:category/>
  <cp:version/>
  <cp:contentType/>
  <cp:contentStatus/>
</cp:coreProperties>
</file>